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3"/>
  </bookViews>
  <sheets>
    <sheet name="Equity" sheetId="1" r:id="rId1"/>
    <sheet name="Income" sheetId="2" r:id="rId2"/>
    <sheet name="Balance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<sst xmlns="http://schemas.openxmlformats.org/spreadsheetml/2006/main" count="161" uniqueCount="117">
  <si>
    <t>SERN KOU RESOURCES BERHAD</t>
  </si>
  <si>
    <t>(Company No. 519103 - X)</t>
  </si>
  <si>
    <t>INDIVIDUAL QUARTER</t>
  </si>
  <si>
    <t>CURRENT</t>
  </si>
  <si>
    <t>QUARTER</t>
  </si>
  <si>
    <t>PRECEDING YEAR</t>
  </si>
  <si>
    <t>CORRESPONDING</t>
  </si>
  <si>
    <t>RM'000</t>
  </si>
  <si>
    <t>CUMULATIVE QUARTER</t>
  </si>
  <si>
    <t>TO DATE</t>
  </si>
  <si>
    <t>Revenue</t>
  </si>
  <si>
    <t>Operating Expenses</t>
  </si>
  <si>
    <t>Other Operating income</t>
  </si>
  <si>
    <t>Profit from Operations</t>
  </si>
  <si>
    <t>Profit before taxation</t>
  </si>
  <si>
    <t>Taxation</t>
  </si>
  <si>
    <t>Profit after taxation</t>
  </si>
  <si>
    <t>Minority interest</t>
  </si>
  <si>
    <t>Net profit for the period</t>
  </si>
  <si>
    <t>Earnings per share (sen)</t>
  </si>
  <si>
    <t>- Diluted</t>
  </si>
  <si>
    <t xml:space="preserve">Share </t>
  </si>
  <si>
    <t>Capital</t>
  </si>
  <si>
    <t>Share</t>
  </si>
  <si>
    <t>Premium</t>
  </si>
  <si>
    <t xml:space="preserve">Retained </t>
  </si>
  <si>
    <t>Total</t>
  </si>
  <si>
    <t>Share premium</t>
  </si>
  <si>
    <t xml:space="preserve"> </t>
  </si>
  <si>
    <t>FIXED ASSETS</t>
  </si>
  <si>
    <t>Property, plant &amp; machinery</t>
  </si>
  <si>
    <t>CURRENT ASSETS</t>
  </si>
  <si>
    <t>Inventories</t>
  </si>
  <si>
    <t>Trade &amp; other receivables</t>
  </si>
  <si>
    <t>Cash and bank balances</t>
  </si>
  <si>
    <t>CURRENT LIABILITIES</t>
  </si>
  <si>
    <t>Trade &amp; other payables</t>
  </si>
  <si>
    <t>Share capital</t>
  </si>
  <si>
    <t>Deferred taxation</t>
  </si>
  <si>
    <t xml:space="preserve"> - Basic</t>
  </si>
  <si>
    <t>(Company No. 519103 -X)</t>
  </si>
  <si>
    <t>ENDED</t>
  </si>
  <si>
    <t>Adjustments for non-cash flow items:-</t>
  </si>
  <si>
    <t>Depreciation of property, plant &amp; machinery</t>
  </si>
  <si>
    <t>Interest income</t>
  </si>
  <si>
    <t>Operating profit before working capital changes</t>
  </si>
  <si>
    <t>Changes in working capital</t>
  </si>
  <si>
    <t>Interest paid</t>
  </si>
  <si>
    <t>Interest received</t>
  </si>
  <si>
    <t>Purchase of property, plant and equipment</t>
  </si>
  <si>
    <t>CASH AND CASH EQUIVALENTS AT BEGINNING OF THE PERIOD</t>
  </si>
  <si>
    <t>CASH AND CASH EQUIVALENTS AT END OF THE PERIOD</t>
  </si>
  <si>
    <t>N/A</t>
  </si>
  <si>
    <t>Note:</t>
  </si>
  <si>
    <t>Cash and Cash Equivalents at the end of the period</t>
  </si>
  <si>
    <t>Fixed deposits with licensed banks</t>
  </si>
  <si>
    <t>RM '000</t>
  </si>
  <si>
    <t>Net Tangible Assets Per Share (RM)</t>
  </si>
  <si>
    <t>Negative</t>
  </si>
  <si>
    <t>Goodwill</t>
  </si>
  <si>
    <t>Short term borrowings</t>
  </si>
  <si>
    <t>Negative goodwill</t>
  </si>
  <si>
    <t>Retained profits</t>
  </si>
  <si>
    <t>Interest expense</t>
  </si>
  <si>
    <t>Net increase of short term borrowings</t>
  </si>
  <si>
    <t xml:space="preserve">The unaudited Condensed Balance Sheet should be read in conjunction with the Audited Financial </t>
  </si>
  <si>
    <t>Bank overdrafts</t>
  </si>
  <si>
    <t>Hire purchase payables</t>
  </si>
  <si>
    <t>Net current assets</t>
  </si>
  <si>
    <t>Increase in inventories</t>
  </si>
  <si>
    <t>Decrease trade &amp; other payables</t>
  </si>
  <si>
    <t>Income tax paid</t>
  </si>
  <si>
    <t>The Condensed Consolidated Cash Flow Statements should be read in conjunction with the Audited Financial</t>
  </si>
  <si>
    <t>(AUDITED)</t>
  </si>
  <si>
    <t>Proceeds from disposal of property, plant and equipment</t>
  </si>
  <si>
    <t>FOR THE</t>
  </si>
  <si>
    <t>CAPITAL AND RESERVES</t>
  </si>
  <si>
    <t>LONG TERM AND DEFERRED LIABILITIES</t>
  </si>
  <si>
    <t>Tax refundable</t>
  </si>
  <si>
    <t>31/12/2004</t>
  </si>
  <si>
    <t>CASH FLOWS FROM OPERATING ACTIVITIES</t>
  </si>
  <si>
    <t>Short term deposits with licensed banks</t>
  </si>
  <si>
    <t>Proposed</t>
  </si>
  <si>
    <t>Profits</t>
  </si>
  <si>
    <t>YEAR</t>
  </si>
  <si>
    <t>Dividend</t>
  </si>
  <si>
    <t>Proposed dividend</t>
  </si>
  <si>
    <t>Net gain on disposal of property, plant &amp; machinery</t>
  </si>
  <si>
    <t>Repayment of hire purchase obligations</t>
  </si>
  <si>
    <t>Finance Costs</t>
  </si>
  <si>
    <t>31 March 2005</t>
  </si>
  <si>
    <t>Net profit for the period ended 31 March 2005</t>
  </si>
  <si>
    <t>Balance as at 1 January 2005</t>
  </si>
  <si>
    <t>Financial Statements for the financial year ended 31 December 2004</t>
  </si>
  <si>
    <t>31/3/2005</t>
  </si>
  <si>
    <t>31/3/2004</t>
  </si>
  <si>
    <t>Statements for the financial year ended 31 December 2004</t>
  </si>
  <si>
    <t>(UNAUDITED)</t>
  </si>
  <si>
    <t>UNAUDITED CONDENSED CONSOLIDATED INCOME STATEMENT FOR THE QUARTER ENDED</t>
  </si>
  <si>
    <t>UNAUDITED CONDENSED CONSOLIDATED STATEMENT OF CHANGES IN EQUITY FOR THE QUARTER ENDED 31 MARCH 2005</t>
  </si>
  <si>
    <t xml:space="preserve">The unaudited Condensed Consolidated Statement of Changes In Equity should be read in conjunction with the Audited </t>
  </si>
  <si>
    <t>The unaudited Condensed Consolidated Income Statement should be read in conjunction with the Audited Financial</t>
  </si>
  <si>
    <t>UNAUDITED CONDENSED CONSOLIDATED BALANCE SHEET</t>
  </si>
  <si>
    <t>UNAUDITED CONDENSED CONSOLIDATED CASH FLOW STATEMENTS</t>
  </si>
  <si>
    <t>FOR THE QUARTER ENDED 31 MARCH 2005</t>
  </si>
  <si>
    <t>Dividend paid</t>
  </si>
  <si>
    <t>Bank overdraft</t>
  </si>
  <si>
    <t>Decrease trade &amp; other receivables</t>
  </si>
  <si>
    <t>Cash From Operations</t>
  </si>
  <si>
    <t>Net Cash From Operating Activities</t>
  </si>
  <si>
    <t>Net Cash From Investing Activities</t>
  </si>
  <si>
    <t>Net Cash For Financing Activities</t>
  </si>
  <si>
    <t>NET DECREASE IN CASH AND CASH EQUIVALENTS</t>
  </si>
  <si>
    <t>CASH FLOWS FROM INVESTING ACTIVITIES</t>
  </si>
  <si>
    <t>CASH FLOWS FOR FINANCING ACTIVITIES</t>
  </si>
  <si>
    <t>(The figures have not been audited)</t>
  </si>
  <si>
    <t xml:space="preserve"> 31 MARCH 2005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</si>
</sst>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2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 horizontal="center"/>
    </xf>
    <xf numFmtId="41" fontId="1" fillId="0" borderId="1" xfId="15" applyNumberFormat="1" applyFont="1" applyBorder="1" applyAlignment="1">
      <alignment/>
    </xf>
    <xf numFmtId="41" fontId="2" fillId="0" borderId="1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 horizontal="center"/>
    </xf>
    <xf numFmtId="41" fontId="2" fillId="0" borderId="4" xfId="15" applyNumberFormat="1" applyFont="1" applyBorder="1" applyAlignment="1">
      <alignment horizontal="center"/>
    </xf>
    <xf numFmtId="41" fontId="2" fillId="0" borderId="5" xfId="15" applyNumberFormat="1" applyFont="1" applyBorder="1" applyAlignment="1">
      <alignment horizontal="center"/>
    </xf>
    <xf numFmtId="41" fontId="2" fillId="0" borderId="6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41" fontId="1" fillId="0" borderId="3" xfId="15" applyNumberFormat="1" applyFont="1" applyBorder="1" applyAlignment="1">
      <alignment horizontal="center"/>
    </xf>
    <xf numFmtId="41" fontId="1" fillId="0" borderId="4" xfId="15" applyNumberFormat="1" applyFont="1" applyBorder="1" applyAlignment="1">
      <alignment/>
    </xf>
    <xf numFmtId="41" fontId="1" fillId="0" borderId="5" xfId="15" applyNumberFormat="1" applyFont="1" applyBorder="1" applyAlignment="1">
      <alignment/>
    </xf>
    <xf numFmtId="177" fontId="1" fillId="0" borderId="0" xfId="15" applyNumberFormat="1" applyFont="1" applyAlignment="1">
      <alignment/>
    </xf>
    <xf numFmtId="177" fontId="1" fillId="0" borderId="1" xfId="15" applyNumberFormat="1" applyFont="1" applyBorder="1" applyAlignment="1">
      <alignment/>
    </xf>
    <xf numFmtId="41" fontId="2" fillId="0" borderId="7" xfId="15" applyNumberFormat="1" applyFont="1" applyBorder="1" applyAlignment="1">
      <alignment horizontal="center"/>
    </xf>
    <xf numFmtId="41" fontId="2" fillId="0" borderId="8" xfId="15" applyNumberFormat="1" applyFont="1" applyBorder="1" applyAlignment="1">
      <alignment horizontal="center"/>
    </xf>
    <xf numFmtId="41" fontId="2" fillId="0" borderId="9" xfId="15" applyNumberFormat="1" applyFont="1" applyBorder="1" applyAlignment="1">
      <alignment horizontal="center"/>
    </xf>
    <xf numFmtId="41" fontId="2" fillId="0" borderId="10" xfId="15" applyNumberFormat="1" applyFont="1" applyBorder="1" applyAlignment="1">
      <alignment horizontal="center"/>
    </xf>
    <xf numFmtId="41" fontId="1" fillId="0" borderId="8" xfId="15" applyNumberFormat="1" applyFont="1" applyBorder="1" applyAlignment="1">
      <alignment/>
    </xf>
    <xf numFmtId="41" fontId="1" fillId="0" borderId="8" xfId="15" applyNumberFormat="1" applyFont="1" applyBorder="1" applyAlignment="1">
      <alignment horizontal="center"/>
    </xf>
    <xf numFmtId="41" fontId="1" fillId="0" borderId="9" xfId="15" applyNumberFormat="1" applyFont="1" applyBorder="1" applyAlignment="1">
      <alignment/>
    </xf>
    <xf numFmtId="41" fontId="2" fillId="0" borderId="11" xfId="15" applyNumberFormat="1" applyFont="1" applyBorder="1" applyAlignment="1">
      <alignment horizontal="center"/>
    </xf>
    <xf numFmtId="41" fontId="1" fillId="0" borderId="0" xfId="15" applyNumberFormat="1" applyFont="1" applyFill="1" applyBorder="1" applyAlignment="1">
      <alignment/>
    </xf>
    <xf numFmtId="177" fontId="1" fillId="0" borderId="8" xfId="15" applyNumberFormat="1" applyFont="1" applyBorder="1" applyAlignment="1">
      <alignment horizontal="center"/>
    </xf>
    <xf numFmtId="177" fontId="1" fillId="0" borderId="3" xfId="15" applyNumberFormat="1" applyFont="1" applyBorder="1" applyAlignment="1">
      <alignment horizontal="center"/>
    </xf>
    <xf numFmtId="41" fontId="1" fillId="0" borderId="0" xfId="15" applyNumberFormat="1" applyFont="1" applyFill="1" applyAlignment="1">
      <alignment/>
    </xf>
    <xf numFmtId="41" fontId="1" fillId="0" borderId="12" xfId="15" applyNumberFormat="1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41" fontId="1" fillId="0" borderId="0" xfId="15" applyNumberFormat="1" applyFont="1" applyAlignment="1" quotePrefix="1">
      <alignment/>
    </xf>
    <xf numFmtId="41" fontId="1" fillId="0" borderId="1" xfId="15" applyNumberFormat="1" applyFont="1" applyBorder="1" applyAlignment="1">
      <alignment horizontal="center"/>
    </xf>
    <xf numFmtId="41" fontId="2" fillId="0" borderId="0" xfId="15" applyNumberFormat="1" applyFont="1" applyAlignment="1">
      <alignment horizontal="center"/>
    </xf>
    <xf numFmtId="41" fontId="3" fillId="0" borderId="0" xfId="15" applyNumberFormat="1" applyFont="1" applyAlignment="1" quotePrefix="1">
      <alignment/>
    </xf>
    <xf numFmtId="41" fontId="1" fillId="0" borderId="14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1" fillId="0" borderId="15" xfId="15" applyNumberFormat="1" applyFont="1" applyBorder="1" applyAlignment="1">
      <alignment/>
    </xf>
    <xf numFmtId="41" fontId="2" fillId="0" borderId="16" xfId="15" applyNumberFormat="1" applyFont="1" applyBorder="1" applyAlignment="1">
      <alignment horizontal="center"/>
    </xf>
    <xf numFmtId="41" fontId="1" fillId="0" borderId="17" xfId="15" applyNumberFormat="1" applyFont="1" applyBorder="1" applyAlignment="1">
      <alignment horizontal="center"/>
    </xf>
    <xf numFmtId="41" fontId="1" fillId="0" borderId="16" xfId="15" applyNumberFormat="1" applyFont="1" applyBorder="1" applyAlignment="1">
      <alignment horizontal="center"/>
    </xf>
    <xf numFmtId="41" fontId="1" fillId="0" borderId="16" xfId="15" applyNumberFormat="1" applyFont="1" applyBorder="1" applyAlignment="1">
      <alignment/>
    </xf>
    <xf numFmtId="41" fontId="1" fillId="0" borderId="18" xfId="15" applyNumberFormat="1" applyFont="1" applyBorder="1" applyAlignment="1">
      <alignment/>
    </xf>
    <xf numFmtId="41" fontId="1" fillId="0" borderId="18" xfId="15" applyNumberFormat="1" applyFont="1" applyBorder="1" applyAlignment="1">
      <alignment horizontal="center"/>
    </xf>
    <xf numFmtId="41" fontId="1" fillId="0" borderId="19" xfId="15" applyNumberFormat="1" applyFont="1" applyBorder="1" applyAlignment="1">
      <alignment/>
    </xf>
    <xf numFmtId="41" fontId="1" fillId="0" borderId="17" xfId="15" applyNumberFormat="1" applyFont="1" applyBorder="1" applyAlignment="1">
      <alignment/>
    </xf>
    <xf numFmtId="41" fontId="1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15" applyNumberFormat="1" applyFont="1" applyFill="1" applyAlignment="1">
      <alignment horizontal="left"/>
    </xf>
    <xf numFmtId="41" fontId="1" fillId="0" borderId="0" xfId="0" applyNumberFormat="1" applyFont="1" applyFill="1" applyAlignment="1" quotePrefix="1">
      <alignment/>
    </xf>
    <xf numFmtId="41" fontId="1" fillId="0" borderId="13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24" sqref="C24"/>
    </sheetView>
  </sheetViews>
  <sheetFormatPr defaultColWidth="9.140625" defaultRowHeight="12.75"/>
  <cols>
    <col min="1" max="3" width="12.7109375" style="2" customWidth="1"/>
    <col min="4" max="4" width="8.7109375" style="2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6384" width="12.7109375" style="2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99</v>
      </c>
    </row>
    <row r="5" ht="12.75">
      <c r="A5" s="31" t="s">
        <v>115</v>
      </c>
    </row>
    <row r="6" spans="5:15" ht="12.75">
      <c r="E6" s="34" t="s">
        <v>21</v>
      </c>
      <c r="F6" s="1"/>
      <c r="G6" s="34" t="s">
        <v>23</v>
      </c>
      <c r="H6" s="1"/>
      <c r="I6" s="34" t="s">
        <v>25</v>
      </c>
      <c r="J6" s="1"/>
      <c r="K6" s="34" t="s">
        <v>82</v>
      </c>
      <c r="L6" s="1"/>
      <c r="M6" s="34" t="s">
        <v>58</v>
      </c>
      <c r="N6" s="1"/>
      <c r="O6" s="1"/>
    </row>
    <row r="7" spans="5:15" ht="12.75">
      <c r="E7" s="34" t="s">
        <v>22</v>
      </c>
      <c r="F7" s="1"/>
      <c r="G7" s="34" t="s">
        <v>24</v>
      </c>
      <c r="H7" s="1"/>
      <c r="I7" s="34" t="s">
        <v>83</v>
      </c>
      <c r="J7" s="1"/>
      <c r="K7" s="34" t="s">
        <v>85</v>
      </c>
      <c r="L7" s="1"/>
      <c r="M7" s="34" t="s">
        <v>59</v>
      </c>
      <c r="N7" s="1"/>
      <c r="O7" s="34" t="s">
        <v>26</v>
      </c>
    </row>
    <row r="8" spans="1:15" ht="12.75">
      <c r="A8" s="35" t="s">
        <v>90</v>
      </c>
      <c r="E8" s="34" t="s">
        <v>7</v>
      </c>
      <c r="F8" s="1"/>
      <c r="G8" s="34" t="s">
        <v>7</v>
      </c>
      <c r="H8" s="1"/>
      <c r="I8" s="34" t="s">
        <v>7</v>
      </c>
      <c r="J8" s="1"/>
      <c r="K8" s="34" t="s">
        <v>7</v>
      </c>
      <c r="L8" s="1"/>
      <c r="M8" s="34" t="s">
        <v>7</v>
      </c>
      <c r="N8" s="1"/>
      <c r="O8" s="34" t="s">
        <v>7</v>
      </c>
    </row>
    <row r="10" spans="1:15" ht="12.75">
      <c r="A10" s="2" t="s">
        <v>92</v>
      </c>
      <c r="E10" s="2">
        <v>45000</v>
      </c>
      <c r="G10" s="2">
        <v>5133</v>
      </c>
      <c r="I10" s="2">
        <v>10387</v>
      </c>
      <c r="K10" s="2">
        <v>2250</v>
      </c>
      <c r="M10" s="2">
        <v>4011</v>
      </c>
      <c r="O10" s="2">
        <f>SUM(E10:M10)</f>
        <v>66781</v>
      </c>
    </row>
    <row r="12" spans="1:15" ht="12.75">
      <c r="A12" s="2" t="s">
        <v>105</v>
      </c>
      <c r="E12" s="2">
        <v>0</v>
      </c>
      <c r="G12" s="2">
        <v>0</v>
      </c>
      <c r="I12" s="2">
        <v>0</v>
      </c>
      <c r="K12" s="2">
        <v>-2250</v>
      </c>
      <c r="M12" s="2">
        <v>0</v>
      </c>
      <c r="O12" s="2">
        <f>SUM(E12:M12)</f>
        <v>-2250</v>
      </c>
    </row>
    <row r="13" spans="1:15" ht="12.75">
      <c r="A13" s="2" t="s">
        <v>91</v>
      </c>
      <c r="E13" s="2">
        <v>0</v>
      </c>
      <c r="G13" s="2">
        <v>0</v>
      </c>
      <c r="I13" s="2">
        <f>Income!F29</f>
        <v>2293</v>
      </c>
      <c r="K13" s="2">
        <v>0</v>
      </c>
      <c r="M13" s="2">
        <v>0</v>
      </c>
      <c r="O13" s="2">
        <f>SUM(E13:M13)</f>
        <v>2293</v>
      </c>
    </row>
    <row r="15" spans="5:15" ht="13.5" thickBot="1">
      <c r="E15" s="36">
        <f>SUM(E10:E13)</f>
        <v>45000</v>
      </c>
      <c r="F15" s="36"/>
      <c r="G15" s="36">
        <f>SUM(G10:G13)</f>
        <v>5133</v>
      </c>
      <c r="H15" s="36"/>
      <c r="I15" s="36">
        <f>SUM(I10:I13)</f>
        <v>12680</v>
      </c>
      <c r="J15" s="36"/>
      <c r="K15" s="36">
        <f>SUM(K10:K13)</f>
        <v>0</v>
      </c>
      <c r="L15" s="36"/>
      <c r="M15" s="36">
        <f>SUM(M10:M13)</f>
        <v>4011</v>
      </c>
      <c r="N15" s="36"/>
      <c r="O15" s="36">
        <f>SUM(O10:O13)</f>
        <v>66824</v>
      </c>
    </row>
    <row r="16" ht="13.5" thickTop="1"/>
    <row r="17" spans="1:15" ht="12.75">
      <c r="A17" s="1" t="s">
        <v>100</v>
      </c>
      <c r="O17" s="2" t="s">
        <v>28</v>
      </c>
    </row>
    <row r="18" ht="12.75">
      <c r="A18" s="1" t="s">
        <v>93</v>
      </c>
    </row>
  </sheetData>
  <printOptions/>
  <pageMargins left="0.75" right="0.75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3">
      <selection activeCell="B24" sqref="B24"/>
    </sheetView>
  </sheetViews>
  <sheetFormatPr defaultColWidth="9.140625" defaultRowHeight="12.75"/>
  <cols>
    <col min="1" max="3" width="8.7109375" style="2" customWidth="1"/>
    <col min="4" max="4" width="14.7109375" style="2" customWidth="1"/>
    <col min="5" max="5" width="18.28125" style="2" customWidth="1"/>
    <col min="6" max="6" width="14.7109375" style="2" customWidth="1"/>
    <col min="7" max="7" width="18.28125" style="2" customWidth="1"/>
    <col min="8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98</v>
      </c>
    </row>
    <row r="5" ht="12.75">
      <c r="A5" s="1" t="s">
        <v>116</v>
      </c>
    </row>
    <row r="6" ht="12.75">
      <c r="A6" s="31" t="s">
        <v>115</v>
      </c>
    </row>
    <row r="7" ht="13.5" thickBot="1">
      <c r="A7" s="1"/>
    </row>
    <row r="8" spans="4:7" ht="12.75">
      <c r="D8" s="57" t="s">
        <v>2</v>
      </c>
      <c r="E8" s="58"/>
      <c r="F8" s="57" t="s">
        <v>8</v>
      </c>
      <c r="G8" s="59"/>
    </row>
    <row r="9" spans="4:7" ht="12.75">
      <c r="D9" s="3"/>
      <c r="E9" s="4" t="s">
        <v>5</v>
      </c>
      <c r="F9" s="5"/>
      <c r="G9" s="17" t="s">
        <v>5</v>
      </c>
    </row>
    <row r="10" spans="4:7" ht="12.75">
      <c r="D10" s="6" t="s">
        <v>3</v>
      </c>
      <c r="E10" s="7" t="s">
        <v>6</v>
      </c>
      <c r="F10" s="6" t="s">
        <v>3</v>
      </c>
      <c r="G10" s="18" t="s">
        <v>6</v>
      </c>
    </row>
    <row r="11" spans="4:7" ht="12.75">
      <c r="D11" s="6" t="s">
        <v>4</v>
      </c>
      <c r="E11" s="7" t="s">
        <v>4</v>
      </c>
      <c r="F11" s="6" t="s">
        <v>9</v>
      </c>
      <c r="G11" s="18" t="s">
        <v>84</v>
      </c>
    </row>
    <row r="12" spans="4:7" ht="13.5" thickBot="1">
      <c r="D12" s="8" t="s">
        <v>94</v>
      </c>
      <c r="E12" s="9" t="s">
        <v>95</v>
      </c>
      <c r="F12" s="8" t="s">
        <v>94</v>
      </c>
      <c r="G12" s="19" t="s">
        <v>95</v>
      </c>
    </row>
    <row r="13" spans="4:7" ht="12.75">
      <c r="D13" s="6" t="s">
        <v>7</v>
      </c>
      <c r="E13" s="10" t="s">
        <v>7</v>
      </c>
      <c r="F13" s="24" t="s">
        <v>7</v>
      </c>
      <c r="G13" s="20" t="s">
        <v>7</v>
      </c>
    </row>
    <row r="14" spans="4:7" ht="12.75">
      <c r="D14" s="5"/>
      <c r="E14" s="11"/>
      <c r="F14" s="5"/>
      <c r="G14" s="21"/>
    </row>
    <row r="15" spans="1:7" ht="12.75">
      <c r="A15" s="2" t="s">
        <v>10</v>
      </c>
      <c r="D15" s="5">
        <v>32090</v>
      </c>
      <c r="E15" s="12">
        <v>25819</v>
      </c>
      <c r="F15" s="5">
        <f>D15</f>
        <v>32090</v>
      </c>
      <c r="G15" s="22">
        <v>25819</v>
      </c>
    </row>
    <row r="16" spans="4:7" ht="12.75">
      <c r="D16" s="5"/>
      <c r="E16" s="11"/>
      <c r="F16" s="5"/>
      <c r="G16" s="21"/>
    </row>
    <row r="17" spans="1:7" ht="12.75">
      <c r="A17" s="2" t="s">
        <v>11</v>
      </c>
      <c r="D17" s="5">
        <f>-26944-860-375-821</f>
        <v>-29000</v>
      </c>
      <c r="E17" s="12">
        <v>-20361</v>
      </c>
      <c r="F17" s="5">
        <f>D17</f>
        <v>-29000</v>
      </c>
      <c r="G17" s="22">
        <v>-20361</v>
      </c>
    </row>
    <row r="18" spans="4:7" ht="12.75">
      <c r="D18" s="5"/>
      <c r="E18" s="11"/>
      <c r="F18" s="5"/>
      <c r="G18" s="21"/>
    </row>
    <row r="19" spans="1:7" ht="12.75">
      <c r="A19" s="2" t="s">
        <v>12</v>
      </c>
      <c r="D19" s="5">
        <v>29</v>
      </c>
      <c r="E19" s="12">
        <v>36</v>
      </c>
      <c r="F19" s="5">
        <f>D19</f>
        <v>29</v>
      </c>
      <c r="G19" s="22">
        <v>36</v>
      </c>
    </row>
    <row r="20" spans="4:7" ht="12.75">
      <c r="D20" s="5"/>
      <c r="E20" s="11"/>
      <c r="F20" s="5"/>
      <c r="G20" s="21"/>
    </row>
    <row r="21" spans="1:7" ht="12.75">
      <c r="A21" s="2" t="s">
        <v>13</v>
      </c>
      <c r="D21" s="5">
        <f>D15+D17+D19</f>
        <v>3119</v>
      </c>
      <c r="E21" s="12">
        <v>3858</v>
      </c>
      <c r="F21" s="5">
        <f>F15+F17+F19</f>
        <v>3119</v>
      </c>
      <c r="G21" s="22">
        <v>3858</v>
      </c>
    </row>
    <row r="22" spans="4:7" ht="12.75">
      <c r="D22" s="5"/>
      <c r="E22" s="11"/>
      <c r="F22" s="5"/>
      <c r="G22" s="21"/>
    </row>
    <row r="23" spans="1:7" ht="12.75">
      <c r="A23" s="2" t="s">
        <v>89</v>
      </c>
      <c r="D23" s="5">
        <v>-134</v>
      </c>
      <c r="E23" s="12">
        <v>-264</v>
      </c>
      <c r="F23" s="5">
        <f>D23</f>
        <v>-134</v>
      </c>
      <c r="G23" s="22">
        <v>-264</v>
      </c>
    </row>
    <row r="24" spans="4:7" ht="12.75">
      <c r="D24" s="5"/>
      <c r="E24" s="11"/>
      <c r="F24" s="5"/>
      <c r="G24" s="21"/>
    </row>
    <row r="25" spans="1:7" ht="12.75">
      <c r="A25" s="2" t="s">
        <v>14</v>
      </c>
      <c r="D25" s="5">
        <f>D21+D23</f>
        <v>2985</v>
      </c>
      <c r="E25" s="12">
        <f>E23+E21</f>
        <v>3594</v>
      </c>
      <c r="F25" s="5">
        <f>F21+F23</f>
        <v>2985</v>
      </c>
      <c r="G25" s="22">
        <f>G21+G23</f>
        <v>3594</v>
      </c>
    </row>
    <row r="26" spans="4:7" ht="12.75">
      <c r="D26" s="5"/>
      <c r="E26" s="11"/>
      <c r="F26" s="5"/>
      <c r="G26" s="21"/>
    </row>
    <row r="27" spans="1:7" ht="12.75">
      <c r="A27" s="2" t="s">
        <v>15</v>
      </c>
      <c r="D27" s="5">
        <f>-677-15</f>
        <v>-692</v>
      </c>
      <c r="E27" s="12">
        <v>-950</v>
      </c>
      <c r="F27" s="5">
        <f>D27</f>
        <v>-692</v>
      </c>
      <c r="G27" s="22">
        <v>-950</v>
      </c>
    </row>
    <row r="28" spans="4:7" ht="12.75">
      <c r="D28" s="5"/>
      <c r="E28" s="11"/>
      <c r="F28" s="5"/>
      <c r="G28" s="21"/>
    </row>
    <row r="29" spans="1:7" ht="12.75">
      <c r="A29" s="2" t="s">
        <v>16</v>
      </c>
      <c r="D29" s="5">
        <f>D25+D27</f>
        <v>2293</v>
      </c>
      <c r="E29" s="12">
        <f>E27+E25</f>
        <v>2644</v>
      </c>
      <c r="F29" s="5">
        <f>F25+F27</f>
        <v>2293</v>
      </c>
      <c r="G29" s="22">
        <f>G25+G27</f>
        <v>2644</v>
      </c>
    </row>
    <row r="30" spans="4:7" ht="12.75">
      <c r="D30" s="5"/>
      <c r="E30" s="11"/>
      <c r="F30" s="5"/>
      <c r="G30" s="21"/>
    </row>
    <row r="31" spans="1:7" ht="12.75">
      <c r="A31" s="2" t="s">
        <v>17</v>
      </c>
      <c r="D31" s="5">
        <v>0</v>
      </c>
      <c r="E31" s="12">
        <v>0</v>
      </c>
      <c r="F31" s="5">
        <v>0</v>
      </c>
      <c r="G31" s="22">
        <v>0</v>
      </c>
    </row>
    <row r="32" spans="4:7" ht="12.75">
      <c r="D32" s="5"/>
      <c r="E32" s="11"/>
      <c r="F32" s="5"/>
      <c r="G32" s="21"/>
    </row>
    <row r="33" spans="1:7" ht="12.75">
      <c r="A33" s="2" t="s">
        <v>18</v>
      </c>
      <c r="D33" s="5">
        <f>D29+D31</f>
        <v>2293</v>
      </c>
      <c r="E33" s="12">
        <f>E31+E29</f>
        <v>2644</v>
      </c>
      <c r="F33" s="5">
        <f>F29+F31</f>
        <v>2293</v>
      </c>
      <c r="G33" s="22">
        <f>G29+G31</f>
        <v>2644</v>
      </c>
    </row>
    <row r="34" spans="4:7" ht="12.75">
      <c r="D34" s="5"/>
      <c r="E34" s="12"/>
      <c r="F34" s="5"/>
      <c r="G34" s="22"/>
    </row>
    <row r="35" spans="1:7" ht="12.75">
      <c r="A35" s="2" t="s">
        <v>19</v>
      </c>
      <c r="D35" s="5"/>
      <c r="E35" s="11"/>
      <c r="F35" s="5"/>
      <c r="G35" s="21"/>
    </row>
    <row r="36" spans="4:7" ht="6" customHeight="1">
      <c r="D36" s="5"/>
      <c r="E36" s="11"/>
      <c r="F36" s="5"/>
      <c r="G36" s="21"/>
    </row>
    <row r="37" spans="1:7" ht="12.75">
      <c r="A37" s="32" t="s">
        <v>39</v>
      </c>
      <c r="D37" s="16">
        <f>D33*1000/90000000*100</f>
        <v>2.5477777777777777</v>
      </c>
      <c r="E37" s="27">
        <f>E33*1000/82410022*100</f>
        <v>3.208347644901733</v>
      </c>
      <c r="F37" s="16">
        <f>F33*1000/90000000*100</f>
        <v>2.5477777777777777</v>
      </c>
      <c r="G37" s="26">
        <f>G33*1000/82410022*100</f>
        <v>3.208347644901733</v>
      </c>
    </row>
    <row r="38" spans="4:7" ht="6" customHeight="1">
      <c r="D38" s="5"/>
      <c r="E38" s="11"/>
      <c r="F38" s="5"/>
      <c r="G38" s="21"/>
    </row>
    <row r="39" spans="1:7" ht="12.75">
      <c r="A39" s="32" t="s">
        <v>20</v>
      </c>
      <c r="D39" s="33" t="s">
        <v>52</v>
      </c>
      <c r="E39" s="12" t="s">
        <v>52</v>
      </c>
      <c r="F39" s="33" t="s">
        <v>52</v>
      </c>
      <c r="G39" s="22" t="s">
        <v>52</v>
      </c>
    </row>
    <row r="40" spans="4:7" ht="12.75">
      <c r="D40" s="5"/>
      <c r="E40" s="11"/>
      <c r="F40" s="5"/>
      <c r="G40" s="21"/>
    </row>
    <row r="41" spans="4:7" ht="13.5" thickBot="1">
      <c r="D41" s="13"/>
      <c r="E41" s="14"/>
      <c r="F41" s="13"/>
      <c r="G41" s="23"/>
    </row>
    <row r="43" ht="12.75">
      <c r="A43" s="1" t="s">
        <v>101</v>
      </c>
    </row>
    <row r="44" ht="12.75">
      <c r="A44" s="1" t="s">
        <v>96</v>
      </c>
    </row>
    <row r="45" ht="12.75">
      <c r="A45" s="1"/>
    </row>
  </sheetData>
  <mergeCells count="2">
    <mergeCell ref="D8:E8"/>
    <mergeCell ref="F8:G8"/>
  </mergeCells>
  <printOptions/>
  <pageMargins left="0.75" right="0.75" top="0.75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D15" sqref="D15"/>
    </sheetView>
  </sheetViews>
  <sheetFormatPr defaultColWidth="9.140625" defaultRowHeight="12.75"/>
  <cols>
    <col min="1" max="6" width="9.140625" style="38" customWidth="1"/>
    <col min="7" max="7" width="14.7109375" style="2" customWidth="1"/>
    <col min="8" max="8" width="13.7109375" style="2" customWidth="1"/>
    <col min="9" max="16384" width="9.140625" style="38" customWidth="1"/>
  </cols>
  <sheetData>
    <row r="1" ht="12.75">
      <c r="A1" s="37" t="s">
        <v>0</v>
      </c>
    </row>
    <row r="2" ht="12.75">
      <c r="A2" s="37" t="s">
        <v>1</v>
      </c>
    </row>
    <row r="4" ht="12.75">
      <c r="A4" s="37" t="s">
        <v>102</v>
      </c>
    </row>
    <row r="5" ht="13.5" thickBot="1">
      <c r="A5" s="39" t="s">
        <v>115</v>
      </c>
    </row>
    <row r="6" spans="7:8" ht="12.75">
      <c r="G6" s="40"/>
      <c r="H6" s="40"/>
    </row>
    <row r="7" spans="7:8" ht="12.75">
      <c r="G7" s="41" t="s">
        <v>97</v>
      </c>
      <c r="H7" s="41" t="s">
        <v>73</v>
      </c>
    </row>
    <row r="8" spans="7:8" ht="13.5" thickBot="1">
      <c r="G8" s="42" t="s">
        <v>94</v>
      </c>
      <c r="H8" s="42" t="s">
        <v>79</v>
      </c>
    </row>
    <row r="9" spans="7:8" ht="12.75">
      <c r="G9" s="43" t="s">
        <v>7</v>
      </c>
      <c r="H9" s="43" t="s">
        <v>7</v>
      </c>
    </row>
    <row r="10" spans="1:8" ht="12.75">
      <c r="A10" s="37" t="s">
        <v>29</v>
      </c>
      <c r="G10" s="44"/>
      <c r="H10" s="44"/>
    </row>
    <row r="11" spans="1:8" ht="12.75">
      <c r="A11" s="38" t="s">
        <v>30</v>
      </c>
      <c r="G11" s="45">
        <v>33696</v>
      </c>
      <c r="H11" s="46">
        <v>34386</v>
      </c>
    </row>
    <row r="12" spans="7:8" ht="12.75">
      <c r="G12" s="44"/>
      <c r="H12" s="44"/>
    </row>
    <row r="13" spans="1:8" ht="12.75">
      <c r="A13" s="37" t="s">
        <v>31</v>
      </c>
      <c r="G13" s="44"/>
      <c r="H13" s="44"/>
    </row>
    <row r="14" spans="1:8" ht="12.75">
      <c r="A14" s="38" t="s">
        <v>32</v>
      </c>
      <c r="G14" s="44">
        <v>17635</v>
      </c>
      <c r="H14" s="43">
        <v>14393</v>
      </c>
    </row>
    <row r="15" spans="1:8" ht="12.75">
      <c r="A15" s="38" t="s">
        <v>33</v>
      </c>
      <c r="G15" s="44">
        <f>16197+7580</f>
        <v>23777</v>
      </c>
      <c r="H15" s="43">
        <v>28777</v>
      </c>
    </row>
    <row r="16" spans="1:8" ht="12.75">
      <c r="A16" s="38" t="s">
        <v>78</v>
      </c>
      <c r="G16" s="44">
        <v>718</v>
      </c>
      <c r="H16" s="43">
        <v>563</v>
      </c>
    </row>
    <row r="17" spans="1:8" ht="12.75">
      <c r="A17" s="38" t="s">
        <v>55</v>
      </c>
      <c r="G17" s="44">
        <v>351</v>
      </c>
      <c r="H17" s="43">
        <v>353</v>
      </c>
    </row>
    <row r="18" spans="1:8" ht="12.75">
      <c r="A18" s="38" t="s">
        <v>81</v>
      </c>
      <c r="G18" s="44">
        <v>1800</v>
      </c>
      <c r="H18" s="43">
        <v>3149</v>
      </c>
    </row>
    <row r="19" spans="1:8" ht="12.75">
      <c r="A19" s="38" t="s">
        <v>34</v>
      </c>
      <c r="G19" s="45">
        <f>3930-1800</f>
        <v>2130</v>
      </c>
      <c r="H19" s="46">
        <v>5020</v>
      </c>
    </row>
    <row r="20" spans="7:8" ht="12.75">
      <c r="G20" s="44">
        <f>SUM(G14:G19)</f>
        <v>46411</v>
      </c>
      <c r="H20" s="44">
        <f>SUM(H14:H19)</f>
        <v>52255</v>
      </c>
    </row>
    <row r="21" spans="7:8" ht="12.75">
      <c r="G21" s="44"/>
      <c r="H21" s="44"/>
    </row>
    <row r="22" spans="1:8" ht="12.75">
      <c r="A22" s="37" t="s">
        <v>35</v>
      </c>
      <c r="G22" s="44"/>
      <c r="H22" s="44"/>
    </row>
    <row r="23" spans="1:8" ht="12.75">
      <c r="A23" s="38" t="s">
        <v>36</v>
      </c>
      <c r="G23" s="44">
        <f>2819+1886</f>
        <v>4705</v>
      </c>
      <c r="H23" s="43">
        <v>4960</v>
      </c>
    </row>
    <row r="24" spans="1:8" ht="12.75">
      <c r="A24" s="38" t="s">
        <v>67</v>
      </c>
      <c r="G24" s="44">
        <v>1513</v>
      </c>
      <c r="H24" s="43">
        <v>1463</v>
      </c>
    </row>
    <row r="25" spans="1:8" ht="12.75">
      <c r="A25" s="38" t="s">
        <v>60</v>
      </c>
      <c r="G25" s="44">
        <v>3710</v>
      </c>
      <c r="H25" s="43">
        <v>9944</v>
      </c>
    </row>
    <row r="26" spans="1:8" ht="12.75">
      <c r="A26" s="38" t="s">
        <v>66</v>
      </c>
      <c r="G26" s="45">
        <v>135</v>
      </c>
      <c r="H26" s="46">
        <v>0</v>
      </c>
    </row>
    <row r="27" spans="7:8" ht="12.75">
      <c r="G27" s="44">
        <f>SUM(G23:G26)</f>
        <v>10063</v>
      </c>
      <c r="H27" s="44">
        <f>SUM(H23:H26)</f>
        <v>16367</v>
      </c>
    </row>
    <row r="28" spans="7:8" ht="12.75">
      <c r="G28" s="44"/>
      <c r="H28" s="44"/>
    </row>
    <row r="29" spans="1:8" ht="12.75">
      <c r="A29" s="37" t="s">
        <v>68</v>
      </c>
      <c r="G29" s="44">
        <f>G20-G27</f>
        <v>36348</v>
      </c>
      <c r="H29" s="44">
        <f>H20-H27</f>
        <v>35888</v>
      </c>
    </row>
    <row r="30" spans="7:8" ht="12.75">
      <c r="G30" s="44"/>
      <c r="H30" s="45"/>
    </row>
    <row r="31" spans="7:8" ht="13.5" thickBot="1">
      <c r="G31" s="47">
        <f>G11+G29</f>
        <v>70044</v>
      </c>
      <c r="H31" s="47">
        <f>H11+H29</f>
        <v>70274</v>
      </c>
    </row>
    <row r="32" spans="7:8" ht="13.5" thickTop="1">
      <c r="G32" s="44"/>
      <c r="H32" s="44"/>
    </row>
    <row r="33" spans="1:8" ht="12.75">
      <c r="A33" s="37" t="s">
        <v>76</v>
      </c>
      <c r="G33" s="44"/>
      <c r="H33" s="44"/>
    </row>
    <row r="34" spans="1:8" ht="12.75">
      <c r="A34" s="38" t="s">
        <v>37</v>
      </c>
      <c r="G34" s="44">
        <v>45000</v>
      </c>
      <c r="H34" s="43">
        <v>45000</v>
      </c>
    </row>
    <row r="35" spans="1:8" ht="12.75">
      <c r="A35" s="38" t="s">
        <v>27</v>
      </c>
      <c r="G35" s="44">
        <v>5133</v>
      </c>
      <c r="H35" s="43">
        <v>5133</v>
      </c>
    </row>
    <row r="36" spans="1:8" ht="12.75">
      <c r="A36" s="38" t="s">
        <v>62</v>
      </c>
      <c r="G36" s="44">
        <v>12680</v>
      </c>
      <c r="H36" s="43">
        <v>10387</v>
      </c>
    </row>
    <row r="37" spans="1:8" ht="12.75">
      <c r="A37" s="38" t="s">
        <v>86</v>
      </c>
      <c r="G37" s="44">
        <v>0</v>
      </c>
      <c r="H37" s="43">
        <v>2250</v>
      </c>
    </row>
    <row r="38" spans="1:8" ht="12.75">
      <c r="A38" s="38" t="s">
        <v>61</v>
      </c>
      <c r="G38" s="45">
        <v>4011</v>
      </c>
      <c r="H38" s="46">
        <v>4011</v>
      </c>
    </row>
    <row r="39" spans="7:8" ht="12.75">
      <c r="G39" s="44">
        <f>SUM(G34:G38)</f>
        <v>66824</v>
      </c>
      <c r="H39" s="44">
        <f>SUM(H34:H38)</f>
        <v>66781</v>
      </c>
    </row>
    <row r="40" spans="7:8" ht="12.75">
      <c r="G40" s="44"/>
      <c r="H40" s="44"/>
    </row>
    <row r="41" spans="1:8" ht="12.75">
      <c r="A41" s="37" t="s">
        <v>77</v>
      </c>
      <c r="G41" s="44"/>
      <c r="H41" s="44"/>
    </row>
    <row r="42" spans="1:8" ht="12.75">
      <c r="A42" s="38" t="s">
        <v>67</v>
      </c>
      <c r="G42" s="44">
        <v>1101</v>
      </c>
      <c r="H42" s="43">
        <v>1389</v>
      </c>
    </row>
    <row r="43" spans="1:8" ht="12.75">
      <c r="A43" s="38" t="s">
        <v>38</v>
      </c>
      <c r="G43" s="45">
        <v>2119</v>
      </c>
      <c r="H43" s="46">
        <v>2104</v>
      </c>
    </row>
    <row r="44" spans="7:8" ht="12.75">
      <c r="G44" s="44">
        <f>SUM(G42:G43)</f>
        <v>3220</v>
      </c>
      <c r="H44" s="44">
        <f>SUM(H42:H43)</f>
        <v>3493</v>
      </c>
    </row>
    <row r="45" spans="7:8" ht="12.75">
      <c r="G45" s="44"/>
      <c r="H45" s="45"/>
    </row>
    <row r="46" spans="7:8" ht="13.5" thickBot="1">
      <c r="G46" s="47">
        <f>G39+G44</f>
        <v>70044</v>
      </c>
      <c r="H46" s="47">
        <f>H39+H44</f>
        <v>70274</v>
      </c>
    </row>
    <row r="47" spans="7:8" ht="14.25" thickBot="1" thickTop="1">
      <c r="G47" s="48"/>
      <c r="H47" s="48"/>
    </row>
    <row r="49" spans="1:8" ht="12.75">
      <c r="A49" s="38" t="s">
        <v>57</v>
      </c>
      <c r="G49" s="15">
        <f>ROUND(G39/90000,2)</f>
        <v>0.74</v>
      </c>
      <c r="H49" s="15">
        <f>ROUND(H39/90000,2)</f>
        <v>0.74</v>
      </c>
    </row>
    <row r="51" ht="12.75">
      <c r="A51" s="37" t="s">
        <v>65</v>
      </c>
    </row>
    <row r="52" ht="12.75">
      <c r="A52" s="37" t="s">
        <v>96</v>
      </c>
    </row>
  </sheetData>
  <printOptions/>
  <pageMargins left="0.75" right="0.75" top="0.7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28125" style="49" customWidth="1"/>
    <col min="2" max="7" width="12.7109375" style="49" customWidth="1"/>
    <col min="8" max="8" width="4.7109375" style="49" customWidth="1"/>
    <col min="9" max="9" width="12.7109375" style="49" customWidth="1"/>
    <col min="10" max="16384" width="9.140625" style="38" customWidth="1"/>
  </cols>
  <sheetData>
    <row r="1" ht="12.75">
      <c r="A1" s="39" t="s">
        <v>0</v>
      </c>
    </row>
    <row r="2" ht="12.75">
      <c r="A2" s="39" t="s">
        <v>40</v>
      </c>
    </row>
    <row r="4" ht="12.75">
      <c r="A4" s="39" t="s">
        <v>103</v>
      </c>
    </row>
    <row r="5" ht="12.75">
      <c r="A5" s="39" t="s">
        <v>104</v>
      </c>
    </row>
    <row r="6" spans="1:9" ht="12.75">
      <c r="A6" s="39" t="s">
        <v>115</v>
      </c>
      <c r="I6" s="50" t="s">
        <v>75</v>
      </c>
    </row>
    <row r="7" spans="7:9" ht="12.75">
      <c r="G7" s="51"/>
      <c r="H7" s="51"/>
      <c r="I7" s="50" t="s">
        <v>4</v>
      </c>
    </row>
    <row r="8" spans="7:9" ht="12.75">
      <c r="G8" s="51"/>
      <c r="H8" s="51"/>
      <c r="I8" s="50" t="s">
        <v>41</v>
      </c>
    </row>
    <row r="9" spans="7:9" ht="12.75">
      <c r="G9" s="51"/>
      <c r="H9" s="51"/>
      <c r="I9" s="50" t="s">
        <v>94</v>
      </c>
    </row>
    <row r="10" spans="7:9" ht="12.75">
      <c r="G10" s="51"/>
      <c r="H10" s="51"/>
      <c r="I10" s="50" t="s">
        <v>7</v>
      </c>
    </row>
    <row r="11" spans="1:8" ht="12.75">
      <c r="A11" s="39" t="s">
        <v>80</v>
      </c>
      <c r="G11" s="51"/>
      <c r="H11" s="51"/>
    </row>
    <row r="12" spans="7:8" ht="9" customHeight="1">
      <c r="G12" s="51"/>
      <c r="H12" s="51"/>
    </row>
    <row r="13" spans="1:9" ht="12.75">
      <c r="A13" s="39" t="s">
        <v>14</v>
      </c>
      <c r="G13" s="51"/>
      <c r="H13" s="51"/>
      <c r="I13" s="28">
        <f>Income!F25</f>
        <v>2985</v>
      </c>
    </row>
    <row r="14" ht="9" customHeight="1">
      <c r="I14" s="52"/>
    </row>
    <row r="15" spans="1:9" ht="12.75">
      <c r="A15" s="49" t="s">
        <v>42</v>
      </c>
      <c r="I15" s="28"/>
    </row>
    <row r="16" spans="2:9" ht="12.75">
      <c r="B16" s="49" t="s">
        <v>43</v>
      </c>
      <c r="I16" s="28">
        <f>311+460+55</f>
        <v>826</v>
      </c>
    </row>
    <row r="17" spans="2:9" ht="12.75">
      <c r="B17" s="49" t="s">
        <v>63</v>
      </c>
      <c r="I17" s="28">
        <f>27+12+9+14+4+10+4</f>
        <v>80</v>
      </c>
    </row>
    <row r="18" spans="2:9" ht="12.75">
      <c r="B18" s="49" t="s">
        <v>44</v>
      </c>
      <c r="I18" s="28">
        <f>-5-17</f>
        <v>-22</v>
      </c>
    </row>
    <row r="19" spans="2:9" ht="12.75">
      <c r="B19" s="49" t="s">
        <v>87</v>
      </c>
      <c r="I19" s="29">
        <f>-3</f>
        <v>-3</v>
      </c>
    </row>
    <row r="20" ht="6" customHeight="1">
      <c r="I20" s="25"/>
    </row>
    <row r="21" spans="1:9" ht="12.75">
      <c r="A21" s="39" t="s">
        <v>45</v>
      </c>
      <c r="I21" s="28">
        <f>SUM(I13:I19)</f>
        <v>3866</v>
      </c>
    </row>
    <row r="22" ht="9" customHeight="1">
      <c r="I22" s="28"/>
    </row>
    <row r="23" spans="1:9" ht="12.75">
      <c r="A23" s="39" t="s">
        <v>46</v>
      </c>
      <c r="I23" s="28"/>
    </row>
    <row r="24" spans="1:9" ht="12.75">
      <c r="A24" s="49" t="s">
        <v>69</v>
      </c>
      <c r="F24" s="49" t="s">
        <v>28</v>
      </c>
      <c r="I24" s="28">
        <f>-270-3088+116</f>
        <v>-3242</v>
      </c>
    </row>
    <row r="25" spans="1:9" ht="12.75">
      <c r="A25" s="49" t="s">
        <v>107</v>
      </c>
      <c r="F25" s="49" t="s">
        <v>28</v>
      </c>
      <c r="I25" s="28">
        <f>-202+789+140+3823+444+105-100+1</f>
        <v>5000</v>
      </c>
    </row>
    <row r="26" spans="1:9" ht="12.75">
      <c r="A26" s="49" t="s">
        <v>70</v>
      </c>
      <c r="F26" s="49" t="s">
        <v>28</v>
      </c>
      <c r="I26" s="29">
        <f>-334-216+87+489-141-141+1</f>
        <v>-255</v>
      </c>
    </row>
    <row r="27" ht="6" customHeight="1">
      <c r="I27" s="25"/>
    </row>
    <row r="28" spans="1:9" ht="12.75">
      <c r="A28" s="39" t="s">
        <v>108</v>
      </c>
      <c r="F28" s="49" t="s">
        <v>28</v>
      </c>
      <c r="I28" s="28">
        <f>SUM(I21:I26)</f>
        <v>5369</v>
      </c>
    </row>
    <row r="29" ht="9" customHeight="1">
      <c r="I29" s="28"/>
    </row>
    <row r="30" spans="1:9" ht="12.75">
      <c r="A30" s="49" t="s">
        <v>47</v>
      </c>
      <c r="I30" s="28">
        <f>-I17</f>
        <v>-80</v>
      </c>
    </row>
    <row r="31" spans="1:9" ht="12.75">
      <c r="A31" s="49" t="s">
        <v>71</v>
      </c>
      <c r="I31" s="29">
        <f>-530-179-122-1</f>
        <v>-832</v>
      </c>
    </row>
    <row r="32" ht="6" customHeight="1">
      <c r="I32" s="25"/>
    </row>
    <row r="33" spans="1:9" ht="12.75">
      <c r="A33" s="39" t="s">
        <v>109</v>
      </c>
      <c r="I33" s="28">
        <f>SUM(I28:I31)</f>
        <v>4457</v>
      </c>
    </row>
    <row r="34" ht="9" customHeight="1">
      <c r="I34" s="28"/>
    </row>
    <row r="35" spans="1:9" ht="12.75">
      <c r="A35" s="39" t="s">
        <v>113</v>
      </c>
      <c r="I35" s="28"/>
    </row>
    <row r="36" spans="1:9" ht="9" customHeight="1">
      <c r="A36" s="39"/>
      <c r="I36" s="28"/>
    </row>
    <row r="37" spans="1:9" ht="12.75">
      <c r="A37" s="49" t="s">
        <v>48</v>
      </c>
      <c r="I37" s="49">
        <f>-I18</f>
        <v>22</v>
      </c>
    </row>
    <row r="38" spans="1:9" ht="12.75">
      <c r="A38" s="49" t="s">
        <v>74</v>
      </c>
      <c r="I38" s="49">
        <f>41+47</f>
        <v>88</v>
      </c>
    </row>
    <row r="39" spans="1:9" ht="12.75">
      <c r="A39" s="49" t="s">
        <v>49</v>
      </c>
      <c r="I39" s="29">
        <f>-113-26-82+72+66</f>
        <v>-83</v>
      </c>
    </row>
    <row r="40" ht="6" customHeight="1">
      <c r="I40" s="25"/>
    </row>
    <row r="41" spans="1:9" ht="12.75">
      <c r="A41" s="39" t="s">
        <v>110</v>
      </c>
      <c r="I41" s="28">
        <f>SUM(I37:I39)</f>
        <v>27</v>
      </c>
    </row>
    <row r="42" ht="9" customHeight="1">
      <c r="I42" s="28"/>
    </row>
    <row r="43" spans="1:9" ht="12.75">
      <c r="A43" s="39" t="s">
        <v>114</v>
      </c>
      <c r="I43" s="28"/>
    </row>
    <row r="44" spans="1:9" ht="9" customHeight="1">
      <c r="A44" s="39"/>
      <c r="I44" s="28"/>
    </row>
    <row r="45" spans="1:9" ht="12.75">
      <c r="A45" s="49" t="s">
        <v>105</v>
      </c>
      <c r="I45" s="28">
        <v>-2250</v>
      </c>
    </row>
    <row r="46" spans="1:9" ht="12.75">
      <c r="A46" s="49" t="s">
        <v>88</v>
      </c>
      <c r="F46" s="53"/>
      <c r="I46" s="28">
        <f>-248-110-18</f>
        <v>-376</v>
      </c>
    </row>
    <row r="47" spans="1:9" ht="12.75">
      <c r="A47" s="49" t="s">
        <v>64</v>
      </c>
      <c r="F47" s="53"/>
      <c r="I47" s="29">
        <f>-3224-3010</f>
        <v>-6234</v>
      </c>
    </row>
    <row r="48" spans="6:9" ht="6" customHeight="1">
      <c r="F48" s="53"/>
      <c r="I48" s="25"/>
    </row>
    <row r="49" spans="1:9" ht="12.75">
      <c r="A49" s="39" t="s">
        <v>111</v>
      </c>
      <c r="I49" s="28">
        <f>SUM(I45:I47)</f>
        <v>-8860</v>
      </c>
    </row>
    <row r="50" ht="9" customHeight="1">
      <c r="I50" s="28"/>
    </row>
    <row r="51" spans="1:9" ht="12.75">
      <c r="A51" s="39" t="s">
        <v>112</v>
      </c>
      <c r="I51" s="28">
        <f>I49+I41+I33</f>
        <v>-4376</v>
      </c>
    </row>
    <row r="52" ht="9" customHeight="1">
      <c r="I52" s="28"/>
    </row>
    <row r="53" spans="1:9" ht="12.75">
      <c r="A53" s="39" t="s">
        <v>50</v>
      </c>
      <c r="I53" s="29">
        <f>Balance!H19+Balance!H18+Balance!H17</f>
        <v>8522</v>
      </c>
    </row>
    <row r="54" spans="1:9" ht="9" customHeight="1">
      <c r="A54" s="39"/>
      <c r="I54" s="25"/>
    </row>
    <row r="55" spans="1:9" ht="13.5" thickBot="1">
      <c r="A55" s="39" t="s">
        <v>51</v>
      </c>
      <c r="I55" s="54">
        <f>I51+I53</f>
        <v>4146</v>
      </c>
    </row>
    <row r="56" ht="13.5" thickTop="1">
      <c r="I56" s="28"/>
    </row>
    <row r="57" ht="9" customHeight="1">
      <c r="I57" s="28"/>
    </row>
    <row r="58" ht="12.75">
      <c r="A58" s="39" t="s">
        <v>72</v>
      </c>
    </row>
    <row r="59" ht="12.75">
      <c r="A59" s="39" t="s">
        <v>96</v>
      </c>
    </row>
    <row r="61" spans="1:9" ht="12.75">
      <c r="A61" s="49" t="s">
        <v>53</v>
      </c>
      <c r="C61" s="55" t="s">
        <v>54</v>
      </c>
      <c r="I61" s="56" t="s">
        <v>56</v>
      </c>
    </row>
    <row r="62" ht="9" customHeight="1"/>
    <row r="63" spans="3:9" ht="12.75">
      <c r="C63" s="49" t="s">
        <v>34</v>
      </c>
      <c r="I63" s="28">
        <f>Balance!G19</f>
        <v>2130</v>
      </c>
    </row>
    <row r="64" spans="3:9" ht="12.75">
      <c r="C64" s="49" t="s">
        <v>81</v>
      </c>
      <c r="I64" s="28">
        <f>Balance!G18</f>
        <v>1800</v>
      </c>
    </row>
    <row r="65" spans="3:9" ht="12.75">
      <c r="C65" s="49" t="s">
        <v>55</v>
      </c>
      <c r="I65" s="28">
        <f>Balance!G17</f>
        <v>351</v>
      </c>
    </row>
    <row r="66" spans="3:9" ht="12.75">
      <c r="C66" s="38" t="s">
        <v>106</v>
      </c>
      <c r="I66" s="29">
        <f>-Balance!G26</f>
        <v>-135</v>
      </c>
    </row>
    <row r="67" ht="6" customHeight="1">
      <c r="I67" s="25"/>
    </row>
    <row r="68" ht="13.5" thickBot="1">
      <c r="I68" s="30">
        <f>SUM(I63:I66)</f>
        <v>4146</v>
      </c>
    </row>
    <row r="69" ht="13.5" thickTop="1"/>
  </sheetData>
  <printOptions/>
  <pageMargins left="0.75" right="0.75" top="0.75" bottom="0.75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Mah Li Chen</cp:lastModifiedBy>
  <cp:lastPrinted>2005-05-19T03:02:11Z</cp:lastPrinted>
  <dcterms:created xsi:type="dcterms:W3CDTF">2004-01-31T15:18:49Z</dcterms:created>
  <dcterms:modified xsi:type="dcterms:W3CDTF">2005-05-19T03:02:33Z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